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приложение" sheetId="1" r:id="rId1"/>
  </sheets>
  <definedNames>
    <definedName name="_xlnm.Print_Area" localSheetId="0">приложение!$A$1:$I$31</definedName>
  </definedNames>
  <calcPr calcId="145621"/>
</workbook>
</file>

<file path=xl/calcChain.xml><?xml version="1.0" encoding="utf-8"?>
<calcChain xmlns="http://schemas.openxmlformats.org/spreadsheetml/2006/main">
  <c r="F27" i="1" l="1"/>
  <c r="F25" i="1"/>
  <c r="F21" i="1"/>
  <c r="F19" i="1"/>
  <c r="F16" i="1"/>
  <c r="E19" i="1"/>
  <c r="E16" i="1"/>
  <c r="E27" i="1"/>
  <c r="E28" i="1" s="1"/>
  <c r="E25" i="1"/>
  <c r="E21" i="1"/>
  <c r="F28" i="1" l="1"/>
  <c r="D19" i="1"/>
  <c r="D16" i="1"/>
  <c r="D27" i="1" l="1"/>
  <c r="D25" i="1"/>
  <c r="I26" i="1"/>
  <c r="I27" i="1" s="1"/>
  <c r="G27" i="1" l="1"/>
  <c r="I24" i="1"/>
  <c r="I25" i="1" s="1"/>
  <c r="G25" i="1" s="1"/>
  <c r="I20" i="1"/>
  <c r="I21" i="1" s="1"/>
  <c r="G21" i="1" s="1"/>
  <c r="I18" i="1"/>
  <c r="I17" i="1"/>
  <c r="I15" i="1"/>
  <c r="I14" i="1"/>
  <c r="I13" i="1"/>
  <c r="I12" i="1"/>
  <c r="I11" i="1"/>
  <c r="I10" i="1"/>
  <c r="I16" i="1" l="1"/>
  <c r="G16" i="1" s="1"/>
  <c r="I19" i="1"/>
  <c r="D21" i="1"/>
  <c r="D28" i="1" s="1"/>
  <c r="G19" i="1" l="1"/>
  <c r="G28" i="1" s="1"/>
  <c r="I28" i="1"/>
</calcChain>
</file>

<file path=xl/sharedStrings.xml><?xml version="1.0" encoding="utf-8"?>
<sst xmlns="http://schemas.openxmlformats.org/spreadsheetml/2006/main" count="42" uniqueCount="29">
  <si>
    <t>Наименование органа местного самоуправления или его структурного подразделения</t>
  </si>
  <si>
    <t>Группа муниципальных служащих</t>
  </si>
  <si>
    <t>Возрастной период</t>
  </si>
  <si>
    <t>Количество человек</t>
  </si>
  <si>
    <t>Всего, рублей</t>
  </si>
  <si>
    <t>Женщины</t>
  </si>
  <si>
    <t>Мужчины</t>
  </si>
  <si>
    <t>Отдел записи актов гражданского состояния</t>
  </si>
  <si>
    <t>Итого:</t>
  </si>
  <si>
    <t>Отдел по организации деятельности территориальной комиссии по делам несовершеннолетних и защите их прав</t>
  </si>
  <si>
    <t>Администрация города Югорска</t>
  </si>
  <si>
    <t>Административная комиссия</t>
  </si>
  <si>
    <t>Обоснование начальной (максимальной цены) контракта</t>
  </si>
  <si>
    <t>после 45 лет</t>
  </si>
  <si>
    <t>после  45 лет</t>
  </si>
  <si>
    <t>после 40 лет</t>
  </si>
  <si>
    <t>до 40 лет</t>
  </si>
  <si>
    <t>после 40</t>
  </si>
  <si>
    <t>Всего по контракту:</t>
  </si>
  <si>
    <t>Отдел прогнозирования и трудовых отношений Департамента экономического развития и проектного управления</t>
  </si>
  <si>
    <t>Приложение №2</t>
  </si>
  <si>
    <t>к извещению об осуществлении закупки</t>
  </si>
  <si>
    <t xml:space="preserve">Начальник Управления по вопросам  муниципальной службы, кадров и наград                                                          Л.А. Волкова
</t>
  </si>
  <si>
    <t>Источник №3</t>
  </si>
  <si>
    <t>Источник №1</t>
  </si>
  <si>
    <t>Источник №2</t>
  </si>
  <si>
    <t xml:space="preserve">Средняя </t>
  </si>
  <si>
    <t>после 45</t>
  </si>
  <si>
    <t xml:space="preserve">Начальная (максимальная) цена контракта должна определяться и обосновываться заказчиком посредством применения одних из методов, установленных ст.22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нужд».
В связи с невозможностью применения для обоснования начальной (максимальной) цены контракта методов, указанных в ч. 1 ст. 22 Федерального закона №44-ФЗ, Заказчик вправе применить иные методы. В данном случае на основании ч. 12 ст. 22 Федерального закона №44-ФЗ заказчиком применяются в обоснование начальной (максимальной) цены контракта тарифы на оказание услуг по проведению профилактического приема(осмотра, консультации) врачом-психиатром и врачом психиатром-наркологом муниципальных служащих администрации города Югорска, установленные Поставщиком №1.
Обоснование невозможности применения методов, указанных в части 1 статьи 22 Федерального закона №44-ФЗ:
- метод сопоставимых рыночных цен. Согласно направленным запросам о предоставлении ценовой информации в адрес трех потенциальных исполнителей, информация о стоимости поступила от следующих поставщиков: 
Поставщик №1 (Коммерческое предложение от 20.01.2026 № 351) предоставил расчет стоимости на услуги по проведению профилактического приема (осмотра, консультации) врачом-психиатром и врачом психиатром-наркологом муниципальных служащих администрации города Югорска в сумме 1526856 (один миллион пятьсот двадцать шесть тысяч восемьсот пятьдесят шесть) рублей 00 копеек. 
 Поставщик №2 (Коммерческое предложение от 21.01.2026 № б/н) сумма – 851106 (восемьсот пятьдесят одна тысяча сто шесть) рублей 00 копеек, в коммерческом предложении указано, что оказание услуг по проведению профилактического приема (осмотра, консультации) врачом-психиатром и врачом психиатром-наркологом муниципальных служащих администрации города Югорска не представляется возможным на территории города Югорска, а предоставляется на территории города Ханты-Мансийск, что противоречит условиям описания объекта закупки;
Поставщик №3 (Коммерческое предложение от 13.01.2026 № 07/12-Исх-161) сумма – 695363 (шестьсот девяносто пять тысяч триста шестьдесят три) рубля  00 копеек, в коммерческом предложении указано, что лечебно-диагностическое отделение передвижной поликлиники не располагает возможностью проведение медицинских услуг с выездом в г. Югорск, что противоречит описанию объекта закупки;
- нормативный метод не применим, в связи с отсутствием установленных требований к закупаемым заказчиком отдельным видам услуг (в том числе предельных цен услуг) и (или) нормативных затрат на обеспечение функций муниципальных органов;
- тарифный метод не применим в связи с тем, что в соответствии с законодательством Российской Федерации цены закупаемых услуг для обеспечения муниципальных нужд не подлежат государственному регулированию и не установлены муниципальными правовыми актами;
- проектно-сметный метод не применим, так как предмет закупки, установленный заказчиком, не соответствует тем предметам (п.1,2 части 9 и части 9.1 статьи 22 Федерального закона №44-ФЗ), на которые может применяться проектно-сметный метод;
- затратный метод не применим в связи с тем, что информация о стоимости услуг по  проведению периодического осмотра врачом-психиатром и врачом - психиатром-наркологом  муниципальных служащих администрации города Югорска, полученная от потенциальных Исполнителей не содержит сведения о сумме произведенных затрат (которая указывала бы на прямые и косвенные затраты на оказание услуг и иные затраты, связанные с оказанием услуг) и прибыли. 
На основании вышеизложенного, заказчиком принято решение об определении начальной (максимальной) цены контракта в размере 695 636 (шестьсот девяносто пять тысяч шестьсот тридцать шесть) рублей 00 копеек
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</si>
</sst>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2" fontId="3" fillId="0" borderId="14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2" fontId="2" fillId="0" borderId="9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1" fillId="2" borderId="15" xfId="0" applyFont="1" applyFill="1" applyBorder="1"/>
    <xf numFmtId="2" fontId="1" fillId="2" borderId="2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top"/>
    </xf>
    <xf numFmtId="0" fontId="1" fillId="2" borderId="27" xfId="0" applyFont="1" applyFill="1" applyBorder="1"/>
    <xf numFmtId="0" fontId="1" fillId="2" borderId="23" xfId="0" applyFont="1" applyFill="1" applyBorder="1"/>
    <xf numFmtId="0" fontId="1" fillId="2" borderId="23" xfId="0" applyFont="1" applyFill="1" applyBorder="1" applyAlignment="1">
      <alignment horizontal="center" vertical="center"/>
    </xf>
    <xf numFmtId="2" fontId="1" fillId="2" borderId="23" xfId="0" applyNumberFormat="1" applyFont="1" applyFill="1" applyBorder="1" applyAlignment="1">
      <alignment horizontal="center" vertical="center"/>
    </xf>
    <xf numFmtId="2" fontId="1" fillId="2" borderId="28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topLeftCell="A8" zoomScale="63" zoomScaleNormal="100" zoomScaleSheetLayoutView="63" workbookViewId="0">
      <selection sqref="A1:I31"/>
    </sheetView>
  </sheetViews>
  <sheetFormatPr defaultRowHeight="14.4" x14ac:dyDescent="0.3"/>
  <cols>
    <col min="1" max="1" width="33.6640625" customWidth="1"/>
    <col min="2" max="2" width="22.109375" customWidth="1"/>
    <col min="3" max="3" width="16.88671875" customWidth="1"/>
    <col min="4" max="4" width="17.88671875" customWidth="1"/>
    <col min="5" max="6" width="17.88671875" style="57" customWidth="1"/>
    <col min="7" max="8" width="19.5546875" customWidth="1"/>
    <col min="9" max="9" width="33.6640625" customWidth="1"/>
    <col min="10" max="10" width="12.5546875" customWidth="1"/>
  </cols>
  <sheetData>
    <row r="1" spans="1:15" x14ac:dyDescent="0.3">
      <c r="G1" s="78"/>
      <c r="H1" s="78"/>
      <c r="I1" s="78" t="s">
        <v>20</v>
      </c>
    </row>
    <row r="2" spans="1:15" ht="14.4" customHeight="1" x14ac:dyDescent="0.3">
      <c r="G2" s="79" t="s">
        <v>21</v>
      </c>
      <c r="H2" s="79"/>
      <c r="I2" s="79"/>
    </row>
    <row r="3" spans="1:15" ht="64.8" customHeight="1" x14ac:dyDescent="0.3">
      <c r="A3" s="75" t="s">
        <v>28</v>
      </c>
      <c r="B3" s="75"/>
      <c r="C3" s="75"/>
      <c r="D3" s="75"/>
      <c r="E3" s="75"/>
      <c r="F3" s="75"/>
      <c r="G3" s="75"/>
      <c r="H3" s="75"/>
      <c r="I3" s="75"/>
    </row>
    <row r="4" spans="1:15" ht="9.75" customHeight="1" x14ac:dyDescent="0.3">
      <c r="A4" s="75"/>
      <c r="B4" s="75"/>
      <c r="C4" s="75"/>
      <c r="D4" s="75"/>
      <c r="E4" s="75"/>
      <c r="F4" s="75"/>
      <c r="G4" s="75"/>
      <c r="H4" s="75"/>
      <c r="I4" s="75"/>
    </row>
    <row r="5" spans="1:15" ht="15" hidden="1" customHeight="1" x14ac:dyDescent="0.3">
      <c r="A5" s="75"/>
      <c r="B5" s="75"/>
      <c r="C5" s="75"/>
      <c r="D5" s="75"/>
      <c r="E5" s="75"/>
      <c r="F5" s="75"/>
      <c r="G5" s="75"/>
      <c r="H5" s="75"/>
      <c r="I5" s="75"/>
    </row>
    <row r="6" spans="1:15" ht="15" hidden="1" customHeight="1" x14ac:dyDescent="0.3">
      <c r="A6" s="75"/>
      <c r="B6" s="75"/>
      <c r="C6" s="75"/>
      <c r="D6" s="75"/>
      <c r="E6" s="75"/>
      <c r="F6" s="75"/>
      <c r="G6" s="75"/>
      <c r="H6" s="75"/>
      <c r="I6" s="75"/>
    </row>
    <row r="7" spans="1:15" s="74" customFormat="1" ht="409.2" customHeight="1" x14ac:dyDescent="0.3">
      <c r="A7" s="75"/>
      <c r="B7" s="75"/>
      <c r="C7" s="75"/>
      <c r="D7" s="75"/>
      <c r="E7" s="75"/>
      <c r="F7" s="75"/>
      <c r="G7" s="75"/>
      <c r="H7" s="75"/>
      <c r="I7" s="75"/>
    </row>
    <row r="8" spans="1:15" ht="16.2" thickBot="1" x14ac:dyDescent="0.35">
      <c r="A8" s="67" t="s">
        <v>12</v>
      </c>
      <c r="B8" s="67"/>
      <c r="C8" s="67"/>
      <c r="D8" s="67"/>
      <c r="E8" s="67"/>
      <c r="F8" s="67"/>
      <c r="G8" s="67"/>
      <c r="H8" s="67"/>
      <c r="I8" s="67"/>
    </row>
    <row r="9" spans="1:15" ht="63" thickBot="1" x14ac:dyDescent="0.35">
      <c r="A9" s="21" t="s">
        <v>0</v>
      </c>
      <c r="B9" s="22" t="s">
        <v>1</v>
      </c>
      <c r="C9" s="22" t="s">
        <v>2</v>
      </c>
      <c r="D9" s="22" t="s">
        <v>3</v>
      </c>
      <c r="E9" s="77" t="s">
        <v>24</v>
      </c>
      <c r="F9" s="77" t="s">
        <v>25</v>
      </c>
      <c r="G9" s="22" t="s">
        <v>23</v>
      </c>
      <c r="H9" s="51" t="s">
        <v>26</v>
      </c>
      <c r="I9" s="23" t="s">
        <v>4</v>
      </c>
      <c r="J9" s="7"/>
      <c r="L9" s="7"/>
      <c r="M9" s="7"/>
      <c r="O9" s="7"/>
    </row>
    <row r="10" spans="1:15" ht="15.75" customHeight="1" x14ac:dyDescent="0.3">
      <c r="A10" s="70" t="s">
        <v>10</v>
      </c>
      <c r="B10" s="68" t="s">
        <v>5</v>
      </c>
      <c r="C10" s="8" t="s">
        <v>16</v>
      </c>
      <c r="D10" s="9">
        <v>26</v>
      </c>
      <c r="E10" s="10">
        <v>12439</v>
      </c>
      <c r="F10" s="10">
        <v>7385</v>
      </c>
      <c r="G10" s="10">
        <v>5827</v>
      </c>
      <c r="H10" s="52"/>
      <c r="I10" s="11">
        <f t="shared" ref="I10:I15" si="0">SUM(G10*D10)</f>
        <v>151502</v>
      </c>
    </row>
    <row r="11" spans="1:15" ht="15.6" x14ac:dyDescent="0.3">
      <c r="A11" s="71"/>
      <c r="B11" s="69"/>
      <c r="C11" s="6" t="s">
        <v>15</v>
      </c>
      <c r="D11" s="1">
        <v>22</v>
      </c>
      <c r="E11" s="5">
        <v>16406</v>
      </c>
      <c r="F11" s="5">
        <v>9077</v>
      </c>
      <c r="G11" s="5">
        <v>7568</v>
      </c>
      <c r="H11" s="53"/>
      <c r="I11" s="12">
        <f t="shared" si="0"/>
        <v>166496</v>
      </c>
    </row>
    <row r="12" spans="1:15" ht="16.2" thickBot="1" x14ac:dyDescent="0.35">
      <c r="A12" s="71"/>
      <c r="B12" s="69"/>
      <c r="C12" s="17" t="s">
        <v>13</v>
      </c>
      <c r="D12" s="18">
        <v>29</v>
      </c>
      <c r="E12" s="19">
        <v>17425</v>
      </c>
      <c r="F12" s="19">
        <v>9250</v>
      </c>
      <c r="G12" s="19">
        <v>7818</v>
      </c>
      <c r="H12" s="54"/>
      <c r="I12" s="20">
        <f t="shared" si="0"/>
        <v>226722</v>
      </c>
    </row>
    <row r="13" spans="1:15" ht="15.6" x14ac:dyDescent="0.3">
      <c r="A13" s="71"/>
      <c r="B13" s="68" t="s">
        <v>6</v>
      </c>
      <c r="C13" s="8" t="s">
        <v>16</v>
      </c>
      <c r="D13" s="9">
        <v>8</v>
      </c>
      <c r="E13" s="10">
        <v>11471</v>
      </c>
      <c r="F13" s="10">
        <v>6793</v>
      </c>
      <c r="G13" s="10">
        <v>5182</v>
      </c>
      <c r="H13" s="52"/>
      <c r="I13" s="11">
        <f t="shared" si="0"/>
        <v>41456</v>
      </c>
    </row>
    <row r="14" spans="1:15" ht="15.6" x14ac:dyDescent="0.3">
      <c r="A14" s="71"/>
      <c r="B14" s="69"/>
      <c r="C14" s="6" t="s">
        <v>15</v>
      </c>
      <c r="D14" s="1">
        <v>3</v>
      </c>
      <c r="E14" s="5">
        <v>12193</v>
      </c>
      <c r="F14" s="5">
        <v>7313</v>
      </c>
      <c r="G14" s="5">
        <v>5732</v>
      </c>
      <c r="H14" s="53"/>
      <c r="I14" s="12">
        <f t="shared" si="0"/>
        <v>17196</v>
      </c>
    </row>
    <row r="15" spans="1:15" ht="16.2" thickBot="1" x14ac:dyDescent="0.35">
      <c r="A15" s="72"/>
      <c r="B15" s="73"/>
      <c r="C15" s="13" t="s">
        <v>14</v>
      </c>
      <c r="D15" s="14">
        <v>8</v>
      </c>
      <c r="E15" s="15">
        <v>13212</v>
      </c>
      <c r="F15" s="15">
        <v>7486</v>
      </c>
      <c r="G15" s="15">
        <v>5732</v>
      </c>
      <c r="H15" s="55"/>
      <c r="I15" s="38">
        <f t="shared" si="0"/>
        <v>45856</v>
      </c>
    </row>
    <row r="16" spans="1:15" ht="16.2" thickBot="1" x14ac:dyDescent="0.35">
      <c r="A16" s="16"/>
      <c r="B16" s="16"/>
      <c r="C16" s="39" t="s">
        <v>8</v>
      </c>
      <c r="D16" s="24">
        <f>SUM(D10:D15)</f>
        <v>96</v>
      </c>
      <c r="E16" s="76">
        <f>E10*D10+E11*D11+E12*D12+E13*D13+E14*D14+E15*D15</f>
        <v>1423714</v>
      </c>
      <c r="F16" s="76">
        <f>F10*D10+F11*D11+F12*D12+F13*D13+F14*D14+F15*D15</f>
        <v>796125</v>
      </c>
      <c r="G16" s="76">
        <f>I16</f>
        <v>649228</v>
      </c>
      <c r="H16" s="25"/>
      <c r="I16" s="25">
        <f>SUM(I10:I15)</f>
        <v>649228</v>
      </c>
    </row>
    <row r="17" spans="1:10" ht="18.75" customHeight="1" x14ac:dyDescent="0.3">
      <c r="A17" s="62" t="s">
        <v>7</v>
      </c>
      <c r="B17" s="60" t="s">
        <v>5</v>
      </c>
      <c r="C17" s="8" t="s">
        <v>17</v>
      </c>
      <c r="D17" s="9">
        <v>1</v>
      </c>
      <c r="E17" s="10">
        <v>12439</v>
      </c>
      <c r="F17" s="10">
        <v>9077</v>
      </c>
      <c r="G17" s="10">
        <v>7568</v>
      </c>
      <c r="H17" s="52"/>
      <c r="I17" s="40">
        <f>SUM(G17*D17)</f>
        <v>7568</v>
      </c>
    </row>
    <row r="18" spans="1:10" ht="21" customHeight="1" thickBot="1" x14ac:dyDescent="0.35">
      <c r="A18" s="63"/>
      <c r="B18" s="61"/>
      <c r="C18" s="13" t="s">
        <v>14</v>
      </c>
      <c r="D18" s="14">
        <v>2</v>
      </c>
      <c r="E18" s="15">
        <v>17425</v>
      </c>
      <c r="F18" s="15">
        <v>9250</v>
      </c>
      <c r="G18" s="15">
        <v>7818</v>
      </c>
      <c r="H18" s="55"/>
      <c r="I18" s="41">
        <f>SUM(G18*D18)</f>
        <v>15636</v>
      </c>
    </row>
    <row r="19" spans="1:10" ht="16.2" thickBot="1" x14ac:dyDescent="0.35">
      <c r="A19" s="33"/>
      <c r="B19" s="33"/>
      <c r="C19" s="39" t="s">
        <v>8</v>
      </c>
      <c r="D19" s="34">
        <f>SUM(D17:D18)</f>
        <v>3</v>
      </c>
      <c r="E19" s="35">
        <f>E17*D17+E18*D18</f>
        <v>47289</v>
      </c>
      <c r="F19" s="35">
        <f>F17*D17+F18*D18</f>
        <v>27577</v>
      </c>
      <c r="G19" s="35">
        <f>I19</f>
        <v>23204</v>
      </c>
      <c r="H19" s="35"/>
      <c r="I19" s="35">
        <f>SUM(I17:I18)</f>
        <v>23204</v>
      </c>
      <c r="J19" s="57"/>
    </row>
    <row r="20" spans="1:10" ht="79.5" customHeight="1" thickBot="1" x14ac:dyDescent="0.35">
      <c r="A20" s="28" t="s">
        <v>9</v>
      </c>
      <c r="B20" s="29" t="s">
        <v>5</v>
      </c>
      <c r="C20" s="30" t="s">
        <v>13</v>
      </c>
      <c r="D20" s="36">
        <v>1</v>
      </c>
      <c r="E20" s="31">
        <v>17425</v>
      </c>
      <c r="F20" s="31">
        <v>9250</v>
      </c>
      <c r="G20" s="31">
        <v>7818</v>
      </c>
      <c r="H20" s="56"/>
      <c r="I20" s="32">
        <f>SUM(G20*D20)</f>
        <v>7818</v>
      </c>
    </row>
    <row r="21" spans="1:10" ht="15.6" x14ac:dyDescent="0.3">
      <c r="A21" s="33"/>
      <c r="B21" s="33"/>
      <c r="C21" s="39" t="s">
        <v>8</v>
      </c>
      <c r="D21" s="34">
        <f>SUM(D20:D20)</f>
        <v>1</v>
      </c>
      <c r="E21" s="35">
        <f>E20</f>
        <v>17425</v>
      </c>
      <c r="F21" s="35">
        <f>F20*D20</f>
        <v>9250</v>
      </c>
      <c r="G21" s="35">
        <f>I21</f>
        <v>7818</v>
      </c>
      <c r="H21" s="35"/>
      <c r="I21" s="35">
        <f>SUM(I20)</f>
        <v>7818</v>
      </c>
    </row>
    <row r="22" spans="1:10" ht="3.75" customHeight="1" thickBot="1" x14ac:dyDescent="0.35">
      <c r="A22" s="42"/>
      <c r="B22" s="33"/>
      <c r="C22" s="39"/>
      <c r="D22" s="34"/>
      <c r="E22" s="35"/>
      <c r="F22" s="35"/>
      <c r="G22" s="35"/>
      <c r="H22" s="43"/>
      <c r="I22" s="43"/>
    </row>
    <row r="23" spans="1:10" ht="29.25" hidden="1" customHeight="1" thickBot="1" x14ac:dyDescent="0.35">
      <c r="A23" s="42"/>
      <c r="B23" s="33"/>
      <c r="C23" s="39"/>
      <c r="D23" s="34"/>
      <c r="E23" s="35"/>
      <c r="F23" s="35"/>
      <c r="G23" s="35"/>
      <c r="H23" s="43"/>
      <c r="I23" s="43"/>
    </row>
    <row r="24" spans="1:10" ht="40.5" customHeight="1" thickBot="1" x14ac:dyDescent="0.35">
      <c r="A24" s="28" t="s">
        <v>11</v>
      </c>
      <c r="B24" s="29" t="s">
        <v>5</v>
      </c>
      <c r="C24" s="30" t="s">
        <v>27</v>
      </c>
      <c r="D24" s="36">
        <v>1</v>
      </c>
      <c r="E24" s="31">
        <v>16406</v>
      </c>
      <c r="F24" s="31">
        <v>9077</v>
      </c>
      <c r="G24" s="31">
        <v>7818</v>
      </c>
      <c r="H24" s="56"/>
      <c r="I24" s="32">
        <f>SUM(G24*D24)</f>
        <v>7818</v>
      </c>
    </row>
    <row r="25" spans="1:10" ht="21" customHeight="1" thickBot="1" x14ac:dyDescent="0.35">
      <c r="A25" s="45"/>
      <c r="B25" s="46"/>
      <c r="C25" s="44" t="s">
        <v>8</v>
      </c>
      <c r="D25" s="47">
        <f>SUM(D24)</f>
        <v>1</v>
      </c>
      <c r="E25" s="48">
        <f>E24</f>
        <v>16406</v>
      </c>
      <c r="F25" s="48">
        <f>F24*D24</f>
        <v>9077</v>
      </c>
      <c r="G25" s="48">
        <f>I25</f>
        <v>7818</v>
      </c>
      <c r="H25" s="49"/>
      <c r="I25" s="49">
        <f>SUM(I24)</f>
        <v>7818</v>
      </c>
    </row>
    <row r="26" spans="1:10" ht="91.5" customHeight="1" thickBot="1" x14ac:dyDescent="0.35">
      <c r="A26" s="50" t="s">
        <v>19</v>
      </c>
      <c r="B26" s="29" t="s">
        <v>5</v>
      </c>
      <c r="C26" s="30" t="s">
        <v>17</v>
      </c>
      <c r="D26" s="36">
        <v>1</v>
      </c>
      <c r="E26" s="31">
        <v>16406</v>
      </c>
      <c r="F26" s="31">
        <v>9077</v>
      </c>
      <c r="G26" s="31">
        <v>7568</v>
      </c>
      <c r="H26" s="56"/>
      <c r="I26" s="32">
        <f>SUM(G26*D26)</f>
        <v>7568</v>
      </c>
    </row>
    <row r="27" spans="1:10" ht="15.6" x14ac:dyDescent="0.3">
      <c r="A27" s="2"/>
      <c r="B27" s="2"/>
      <c r="C27" s="37" t="s">
        <v>8</v>
      </c>
      <c r="D27" s="26">
        <f>SUM(D26)</f>
        <v>1</v>
      </c>
      <c r="E27" s="27">
        <f>E26</f>
        <v>16406</v>
      </c>
      <c r="F27" s="27">
        <f>F26*D26</f>
        <v>9077</v>
      </c>
      <c r="G27" s="27">
        <f>I27</f>
        <v>7568</v>
      </c>
      <c r="H27" s="27"/>
      <c r="I27" s="27">
        <f>SUM(I26)</f>
        <v>7568</v>
      </c>
    </row>
    <row r="28" spans="1:10" ht="15.6" x14ac:dyDescent="0.3">
      <c r="A28" s="64" t="s">
        <v>18</v>
      </c>
      <c r="B28" s="65"/>
      <c r="C28" s="66"/>
      <c r="D28" s="3">
        <f>SUM(D16+D19+D21+D25+D27)</f>
        <v>102</v>
      </c>
      <c r="E28" s="4">
        <f>E27*D10+E11*D11+E12*D12+E13*D13+E14*D14+E15*D15</f>
        <v>1526856</v>
      </c>
      <c r="F28" s="4">
        <f>F27+F25+F21+F19+F16</f>
        <v>851106</v>
      </c>
      <c r="G28" s="4">
        <f>G27+G25+G21+G19+G16</f>
        <v>695636</v>
      </c>
      <c r="H28" s="4"/>
      <c r="I28" s="4">
        <f>SUM(I27,I21,I19,I16,I25)</f>
        <v>695636</v>
      </c>
      <c r="J28" s="57"/>
    </row>
    <row r="30" spans="1:10" ht="15.6" x14ac:dyDescent="0.3">
      <c r="A30" s="58" t="s">
        <v>22</v>
      </c>
      <c r="B30" s="59"/>
      <c r="C30" s="59"/>
      <c r="D30" s="59"/>
      <c r="E30" s="59"/>
      <c r="F30" s="59"/>
      <c r="G30" s="59"/>
      <c r="H30" s="59"/>
      <c r="I30" s="59"/>
    </row>
  </sheetData>
  <mergeCells count="10">
    <mergeCell ref="A30:I30"/>
    <mergeCell ref="G2:I2"/>
    <mergeCell ref="B17:B18"/>
    <mergeCell ref="A17:A18"/>
    <mergeCell ref="A28:C28"/>
    <mergeCell ref="A8:I8"/>
    <mergeCell ref="B10:B12"/>
    <mergeCell ref="A10:A15"/>
    <mergeCell ref="B13:B15"/>
    <mergeCell ref="A3:I7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2026-05-07T10:28:42Z</dcterms:modified>
</cp:coreProperties>
</file>